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ahksia\Desktop\"/>
    </mc:Choice>
  </mc:AlternateContent>
  <bookViews>
    <workbookView xWindow="0" yWindow="0" windowWidth="20490" windowHeight="7755"/>
  </bookViews>
  <sheets>
    <sheet name="sales-98-chinese-NO" sheetId="1" r:id="rId1"/>
  </sheets>
  <externalReferences>
    <externalReference r:id="rId2"/>
  </externalReferences>
  <definedNames>
    <definedName name="_xlnm.Print_Area" localSheetId="0">'sales-98-chinese-NO'!$A$1:$K$55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9" i="1"/>
  <c r="F38" i="1"/>
  <c r="K38" i="1" s="1"/>
  <c r="D38" i="1"/>
  <c r="C38" i="1"/>
  <c r="F37" i="1"/>
  <c r="I37" i="1" s="1"/>
  <c r="D37" i="1"/>
  <c r="C37" i="1"/>
  <c r="C36" i="1"/>
  <c r="F35" i="1"/>
  <c r="K35" i="1" s="1"/>
  <c r="D35" i="1"/>
  <c r="C35" i="1"/>
  <c r="F34" i="1"/>
  <c r="J34" i="1" s="1"/>
  <c r="D34" i="1"/>
  <c r="C34" i="1"/>
  <c r="C33" i="1"/>
  <c r="F32" i="1"/>
  <c r="J32" i="1" s="1"/>
  <c r="D32" i="1"/>
  <c r="C32" i="1"/>
  <c r="C31" i="1"/>
  <c r="F30" i="1"/>
  <c r="H30" i="1" s="1"/>
  <c r="D30" i="1"/>
  <c r="C30" i="1"/>
  <c r="F29" i="1"/>
  <c r="D29" i="1"/>
  <c r="C29" i="1"/>
  <c r="F23" i="1"/>
  <c r="H23" i="1" s="1"/>
  <c r="D23" i="1"/>
  <c r="C23" i="1"/>
  <c r="C22" i="1"/>
  <c r="F21" i="1"/>
  <c r="J21" i="1" s="1"/>
  <c r="D21" i="1"/>
  <c r="C21" i="1"/>
  <c r="C20" i="1"/>
  <c r="F19" i="1"/>
  <c r="H19" i="1" s="1"/>
  <c r="D19" i="1"/>
  <c r="C19" i="1"/>
  <c r="F18" i="1"/>
  <c r="I18" i="1" s="1"/>
  <c r="D18" i="1"/>
  <c r="C18" i="1"/>
  <c r="F17" i="1"/>
  <c r="J17" i="1" s="1"/>
  <c r="D17" i="1"/>
  <c r="C17" i="1"/>
  <c r="F16" i="1"/>
  <c r="K16" i="1" s="1"/>
  <c r="D16" i="1"/>
  <c r="C16" i="1"/>
  <c r="K15" i="1"/>
  <c r="F15" i="1"/>
  <c r="H15" i="1" s="1"/>
  <c r="D15" i="1"/>
  <c r="C15" i="1"/>
  <c r="F14" i="1"/>
  <c r="I14" i="1" s="1"/>
  <c r="D14" i="1"/>
  <c r="C14" i="1"/>
  <c r="G13" i="1"/>
  <c r="F13" i="1"/>
  <c r="J13" i="1" s="1"/>
  <c r="D13" i="1"/>
  <c r="C13" i="1"/>
  <c r="F12" i="1"/>
  <c r="K12" i="1" s="1"/>
  <c r="D12" i="1"/>
  <c r="C12" i="1"/>
  <c r="F11" i="1"/>
  <c r="H11" i="1" s="1"/>
  <c r="D11" i="1"/>
  <c r="C11" i="1"/>
  <c r="F10" i="1"/>
  <c r="D10" i="1"/>
  <c r="C10" i="1"/>
  <c r="H34" i="1" l="1"/>
  <c r="I34" i="1"/>
  <c r="K23" i="1"/>
  <c r="I23" i="1"/>
  <c r="G30" i="1"/>
  <c r="I30" i="1"/>
  <c r="K30" i="1"/>
  <c r="K21" i="1"/>
  <c r="K19" i="1"/>
  <c r="I17" i="1"/>
  <c r="G17" i="1"/>
  <c r="K17" i="1"/>
  <c r="G15" i="1"/>
  <c r="I15" i="1"/>
  <c r="I13" i="1"/>
  <c r="I11" i="1"/>
  <c r="K11" i="1"/>
  <c r="H38" i="1"/>
  <c r="I38" i="1"/>
  <c r="F43" i="1"/>
  <c r="H35" i="1"/>
  <c r="K34" i="1"/>
  <c r="G34" i="1"/>
  <c r="G32" i="1"/>
  <c r="I32" i="1"/>
  <c r="K32" i="1"/>
  <c r="G23" i="1"/>
  <c r="G21" i="1"/>
  <c r="I21" i="1"/>
  <c r="G19" i="1"/>
  <c r="I19" i="1"/>
  <c r="H16" i="1"/>
  <c r="K13" i="1"/>
  <c r="F48" i="1"/>
  <c r="H12" i="1"/>
  <c r="G11" i="1"/>
  <c r="J10" i="1"/>
  <c r="J14" i="1"/>
  <c r="J29" i="1"/>
  <c r="J37" i="1"/>
  <c r="G10" i="1"/>
  <c r="K10" i="1"/>
  <c r="J11" i="1"/>
  <c r="I12" i="1"/>
  <c r="H13" i="1"/>
  <c r="G14" i="1"/>
  <c r="K14" i="1"/>
  <c r="J15" i="1"/>
  <c r="I16" i="1"/>
  <c r="H17" i="1"/>
  <c r="G18" i="1"/>
  <c r="K18" i="1"/>
  <c r="J19" i="1"/>
  <c r="H21" i="1"/>
  <c r="J23" i="1"/>
  <c r="F26" i="1"/>
  <c r="G29" i="1"/>
  <c r="K29" i="1"/>
  <c r="J30" i="1"/>
  <c r="H32" i="1"/>
  <c r="I35" i="1"/>
  <c r="G37" i="1"/>
  <c r="K37" i="1"/>
  <c r="J38" i="1"/>
  <c r="F42" i="1"/>
  <c r="F44" i="1"/>
  <c r="F47" i="1"/>
  <c r="G38" i="1"/>
  <c r="J18" i="1"/>
  <c r="H10" i="1"/>
  <c r="J12" i="1"/>
  <c r="H14" i="1"/>
  <c r="J16" i="1"/>
  <c r="H18" i="1"/>
  <c r="H29" i="1"/>
  <c r="J35" i="1"/>
  <c r="H37" i="1"/>
  <c r="I10" i="1"/>
  <c r="G12" i="1"/>
  <c r="G16" i="1"/>
  <c r="F25" i="1"/>
  <c r="F27" i="1"/>
  <c r="I29" i="1"/>
  <c r="G35" i="1"/>
  <c r="F46" i="1"/>
  <c r="I43" i="1" l="1"/>
  <c r="I44" i="1"/>
  <c r="I42" i="1"/>
  <c r="H44" i="1"/>
  <c r="H42" i="1"/>
  <c r="H43" i="1"/>
  <c r="I27" i="1"/>
  <c r="I25" i="1"/>
  <c r="I48" i="1"/>
  <c r="I46" i="1"/>
  <c r="I47" i="1"/>
  <c r="I26" i="1"/>
  <c r="H47" i="1"/>
  <c r="H26" i="1"/>
  <c r="H48" i="1"/>
  <c r="H46" i="1"/>
  <c r="H27" i="1"/>
  <c r="H25" i="1"/>
  <c r="K44" i="1"/>
  <c r="K42" i="1"/>
  <c r="K43" i="1"/>
  <c r="K48" i="1"/>
  <c r="K26" i="1"/>
  <c r="K47" i="1"/>
  <c r="K46" i="1"/>
  <c r="K27" i="1"/>
  <c r="K25" i="1"/>
  <c r="J43" i="1"/>
  <c r="J44" i="1"/>
  <c r="J42" i="1"/>
  <c r="G44" i="1"/>
  <c r="G42" i="1"/>
  <c r="G43" i="1"/>
  <c r="G26" i="1"/>
  <c r="G47" i="1"/>
  <c r="G48" i="1"/>
  <c r="G46" i="1"/>
  <c r="G27" i="1"/>
  <c r="G25" i="1"/>
  <c r="J48" i="1"/>
  <c r="J46" i="1"/>
  <c r="J27" i="1"/>
  <c r="J25" i="1"/>
  <c r="J47" i="1"/>
  <c r="J26" i="1"/>
  <c r="E38" i="1" l="1"/>
  <c r="E37" i="1"/>
  <c r="E35" i="1"/>
  <c r="E34" i="1"/>
  <c r="E32" i="1"/>
  <c r="E23" i="1"/>
  <c r="E30" i="1"/>
  <c r="E29" i="1"/>
  <c r="E21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<sst xmlns="http://schemas.openxmlformats.org/spreadsheetml/2006/main" count="30" uniqueCount="30">
  <si>
    <t>二零二零年 香港國際馬匹拍賣會（七月）</t>
  </si>
  <si>
    <t>THE HONG KONG INTERNATIONAL SALE 2020 (JULY)</t>
  </si>
  <si>
    <t>ON FRIDAY, 3 JULY 2020, AT PARADE RING, SHA TIN RACECOURSE</t>
  </si>
  <si>
    <t>AUCTIONEER: ROBERT SLEIGH OF SOTHEBY'S</t>
  </si>
  <si>
    <t>LOT</t>
  </si>
  <si>
    <t>COLOUR / SEX (Country Foaled)</t>
    <phoneticPr fontId="0" type="noConversion"/>
  </si>
  <si>
    <t xml:space="preserve"> SIRE / DAM (Sire of Dam)</t>
    <phoneticPr fontId="0" type="noConversion"/>
  </si>
  <si>
    <t>PURCHASER</t>
  </si>
  <si>
    <t>HKD</t>
  </si>
  <si>
    <t>USD</t>
  </si>
  <si>
    <t>AUD</t>
  </si>
  <si>
    <t>GBP</t>
  </si>
  <si>
    <t>NZD</t>
  </si>
  <si>
    <t>EUR</t>
    <phoneticPr fontId="0" type="noConversion"/>
  </si>
  <si>
    <t>PART I</t>
  </si>
  <si>
    <t>Part I TOTAL (12 lots):</t>
  </si>
  <si>
    <t>Part I AVERAGE (12 lots):</t>
  </si>
  <si>
    <t>Part I MEDIAN (12 lots):</t>
  </si>
  <si>
    <t>PART II</t>
  </si>
  <si>
    <t>Part II TOTAL (7 lots):</t>
  </si>
  <si>
    <t>Part II AVERAGE (7 lots):</t>
  </si>
  <si>
    <t>Part II MEDIAN (7 lots):</t>
  </si>
  <si>
    <t>2020(Jul) TOTAL (19 lots):</t>
  </si>
  <si>
    <t>2020(Jul) AVERAGE (19 lots):</t>
  </si>
  <si>
    <t>2020(Jul) MEDIAN (19 lots):</t>
  </si>
  <si>
    <t>2019(Jul) TOTAL(20 lots):</t>
  </si>
  <si>
    <t>2019(Jul) AVERAGE(20 lots):</t>
  </si>
  <si>
    <t>2019(Jul) MEDIAN(20 lots):</t>
  </si>
  <si>
    <t>Date : 3 Jul 2020</t>
  </si>
  <si>
    <t>Exchange Rate : =HK$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</si>
</sst>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30"/>
      <name val="新細明體"/>
      <family val="1"/>
      <charset val="136"/>
    </font>
    <font>
      <b/>
      <u/>
      <sz val="30"/>
      <name val="Times New Roman"/>
      <family val="1"/>
    </font>
    <font>
      <b/>
      <u/>
      <sz val="24"/>
      <name val="Times New Roman"/>
      <family val="1"/>
    </font>
    <font>
      <sz val="18"/>
      <name val="Times New Roman"/>
      <family val="1"/>
    </font>
    <font>
      <b/>
      <i/>
      <u/>
      <sz val="24"/>
      <name val="Times New Roman"/>
      <family val="1"/>
    </font>
    <font>
      <b/>
      <sz val="30"/>
      <name val="Times New Roman"/>
      <family val="1"/>
    </font>
    <font>
      <b/>
      <sz val="28"/>
      <name val="Times New Roman"/>
      <family val="1"/>
    </font>
    <font>
      <b/>
      <sz val="25"/>
      <name val="Times New Roman"/>
      <family val="1"/>
    </font>
    <font>
      <b/>
      <sz val="26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i/>
      <sz val="10"/>
      <name val="Times New Roman"/>
      <family val="1"/>
    </font>
    <font>
      <b/>
      <i/>
      <sz val="30"/>
      <name val="Times New Roman"/>
      <family val="1"/>
    </font>
    <font>
      <i/>
      <sz val="24"/>
      <name val="Times New Roman"/>
      <family val="1"/>
    </font>
    <font>
      <sz val="2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 textRotation="90"/>
    </xf>
    <xf numFmtId="0" fontId="9" fillId="2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3" fontId="12" fillId="2" borderId="15" xfId="0" applyNumberFormat="1" applyFont="1" applyFill="1" applyBorder="1" applyAlignment="1">
      <alignment vertical="center"/>
    </xf>
    <xf numFmtId="3" fontId="13" fillId="2" borderId="16" xfId="0" applyNumberFormat="1" applyFont="1" applyFill="1" applyBorder="1" applyAlignment="1">
      <alignment vertical="center"/>
    </xf>
    <xf numFmtId="3" fontId="13" fillId="2" borderId="14" xfId="0" applyNumberFormat="1" applyFont="1" applyFill="1" applyBorder="1" applyAlignment="1">
      <alignment vertical="center"/>
    </xf>
    <xf numFmtId="3" fontId="13" fillId="2" borderId="1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/>
    </xf>
    <xf numFmtId="3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3" fontId="14" fillId="0" borderId="0" xfId="0" applyNumberFormat="1" applyFont="1" applyFill="1" applyBorder="1"/>
    <xf numFmtId="3" fontId="2" fillId="0" borderId="0" xfId="0" applyNumberFormat="1" applyFont="1" applyFill="1" applyBorder="1"/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3" fontId="8" fillId="0" borderId="0" xfId="0" applyNumberFormat="1" applyFont="1" applyFill="1"/>
    <xf numFmtId="3" fontId="14" fillId="0" borderId="0" xfId="0" applyNumberFormat="1" applyFont="1" applyFill="1"/>
    <xf numFmtId="0" fontId="17" fillId="0" borderId="0" xfId="0" quotePrefix="1" applyFont="1" applyFill="1" applyAlignment="1">
      <alignment horizontal="right"/>
    </xf>
    <xf numFmtId="3" fontId="18" fillId="0" borderId="0" xfId="0" applyNumberFormat="1" applyFont="1" applyFill="1"/>
    <xf numFmtId="3" fontId="18" fillId="0" borderId="0" xfId="0" applyNumberFormat="1" applyFont="1" applyFill="1" applyBorder="1"/>
    <xf numFmtId="164" fontId="18" fillId="0" borderId="0" xfId="1" applyNumberFormat="1" applyFont="1" applyFill="1" applyAlignment="1">
      <alignment horizontal="right"/>
    </xf>
    <xf numFmtId="0" fontId="18" fillId="0" borderId="0" xfId="0" quotePrefix="1" applyFont="1" applyFill="1" applyAlignment="1"/>
    <xf numFmtId="0" fontId="18" fillId="4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165" fontId="14" fillId="0" borderId="0" xfId="0" applyNumberFormat="1" applyFont="1" applyFill="1"/>
    <xf numFmtId="3" fontId="2" fillId="0" borderId="0" xfId="0" applyNumberFormat="1" applyFont="1" applyFill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</xdr:row>
          <xdr:rowOff>9525</xdr:rowOff>
        </xdr:from>
        <xdr:to>
          <xdr:col>3</xdr:col>
          <xdr:colOff>333375</xdr:colOff>
          <xdr:row>8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KIS%202020%20(Jul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To-PA"/>
      <sheetName val="sales-98-chinese-NO"/>
      <sheetName val="profit-loss-cost w.o. purchase"/>
      <sheetName val="summary2020 (July)"/>
      <sheetName val="Color"/>
      <sheetName val="lot-1"/>
      <sheetName val="lot-2"/>
      <sheetName val="lot-3"/>
      <sheetName val="lot-4"/>
      <sheetName val="lot-5"/>
      <sheetName val="lot-6"/>
      <sheetName val="lot-7"/>
      <sheetName val="lot-8"/>
      <sheetName val="lot-9"/>
      <sheetName val="lot-10"/>
      <sheetName val="lot-11"/>
      <sheetName val="lot-12"/>
      <sheetName val="lot-13"/>
      <sheetName val="lot-14"/>
      <sheetName val="lot-15"/>
      <sheetName val="lot-16"/>
      <sheetName val="lot-17"/>
      <sheetName val="lot-18"/>
      <sheetName val="lot-19"/>
      <sheetName val="lot-20"/>
      <sheetName val="lot-21"/>
      <sheetName val="lot-22"/>
      <sheetName val="lot-23"/>
      <sheetName val="lot-24"/>
      <sheetName val="lot-25"/>
      <sheetName val="lot-26"/>
      <sheetName val="lot-27"/>
      <sheetName val="lot-28"/>
      <sheetName val="lot-29"/>
      <sheetName val="lot-30"/>
      <sheetName val="lot-31"/>
      <sheetName val="lot-32"/>
      <sheetName val="lot-33"/>
      <sheetName val="lot-34"/>
      <sheetName val="lot-35"/>
      <sheetName val="lot-36"/>
      <sheetName val="lot-37"/>
      <sheetName val="lot-38"/>
      <sheetName val="lot-39"/>
      <sheetName val="lot-40"/>
    </sheetNames>
    <sheetDataSet>
      <sheetData sheetId="0"/>
      <sheetData sheetId="1"/>
      <sheetData sheetId="2"/>
      <sheetData sheetId="3">
        <row r="7">
          <cell r="C7" t="str">
            <v>Bay Gelding (SAF)</v>
          </cell>
          <cell r="D7" t="str">
            <v>Silvano - Happy Ever After ( by National Assembly )</v>
          </cell>
          <cell r="E7" t="str">
            <v>SHI LOP TAK ALLEN</v>
          </cell>
        </row>
        <row r="8">
          <cell r="C8" t="str">
            <v>Chestnut Gelding (NZ)</v>
          </cell>
          <cell r="D8" t="str">
            <v>Per Incanto - Fleur de Lune ( by Stravinsky )</v>
          </cell>
          <cell r="E8" t="str">
            <v>PALLUZZI ALESSANDRO</v>
          </cell>
        </row>
        <row r="9">
          <cell r="C9" t="str">
            <v>Bay Gelding (IRE)</v>
          </cell>
          <cell r="D9" t="str">
            <v>Holy Roman Emperor - Icebreaking ( by Elusive City )</v>
          </cell>
          <cell r="E9" t="str">
            <v>FU KOR KUEN PATRICK</v>
          </cell>
        </row>
        <row r="10">
          <cell r="C10" t="str">
            <v>Bay Gelding (NZ)</v>
          </cell>
          <cell r="D10" t="str">
            <v>Charm Spirit - Key to Success ( by Thorn Park )</v>
          </cell>
          <cell r="E10" t="str">
            <v>GUI SHENGYUE</v>
          </cell>
        </row>
        <row r="11">
          <cell r="C11" t="str">
            <v>Bay Gelding (SAF)</v>
          </cell>
          <cell r="D11" t="str">
            <v>Captain Al - Valor Red ( by Western Winter )</v>
          </cell>
          <cell r="E11" t="str">
            <v>IJDH SYNDICATE</v>
          </cell>
        </row>
        <row r="12">
          <cell r="C12" t="str">
            <v>Bay Gelding (NZ)</v>
          </cell>
          <cell r="D12" t="str">
            <v>Savabeel - Eudora ( by Pins )</v>
          </cell>
          <cell r="E12" t="str">
            <v>SEVEN HEROES SYNDICATE</v>
          </cell>
        </row>
        <row r="13">
          <cell r="C13" t="str">
            <v>Bay Gelding  (IRE)</v>
          </cell>
          <cell r="D13" t="str">
            <v>Exceed And Excel - Kitty Love ( by Kitten's Joy )</v>
          </cell>
          <cell r="E13" t="str">
            <v>LEE LAI MAN LILLIAN</v>
          </cell>
        </row>
        <row r="14">
          <cell r="C14" t="str">
            <v>Bay Gelding  (AUS)</v>
          </cell>
          <cell r="D14" t="str">
            <v>I Am Invincible - Utopia ( by High Chaparral )</v>
          </cell>
          <cell r="E14" t="str">
            <v>SZE-TO KIN SUN</v>
          </cell>
        </row>
        <row r="15">
          <cell r="C15" t="str">
            <v>Bay Gelding  (GB)</v>
          </cell>
          <cell r="D15" t="str">
            <v>Zoffany - Bahia Breeze ( by Mister Baileys )</v>
          </cell>
          <cell r="E15" t="str">
            <v>WINNING SMILES SYNDICATE</v>
          </cell>
        </row>
        <row r="16">
          <cell r="C16" t="str">
            <v>Bay Gelding (AUS)</v>
          </cell>
          <cell r="D16" t="str">
            <v>Snitzel - Miss Sharapova ( by Ustinov )</v>
          </cell>
          <cell r="E16" t="str">
            <v>SO WING KEUNG</v>
          </cell>
        </row>
        <row r="17">
          <cell r="C17" t="str">
            <v>Withdrawn</v>
          </cell>
        </row>
        <row r="18">
          <cell r="C18" t="str">
            <v>Bay Gelding (AUS)</v>
          </cell>
          <cell r="D18" t="str">
            <v>Fastnet Rock - Satin Robes ( by Ne Coupez Pas )</v>
          </cell>
          <cell r="E18" t="str">
            <v>NG WING KWONG ERIC</v>
          </cell>
        </row>
        <row r="19">
          <cell r="C19" t="str">
            <v>Withdrawn</v>
          </cell>
        </row>
        <row r="20">
          <cell r="C20" t="str">
            <v>Bay Gelding (AUS)</v>
          </cell>
          <cell r="D20" t="str">
            <v>Zoustar - Baroness Gabriella ( by Kempinsky )</v>
          </cell>
          <cell r="E20" t="str">
            <v>WONG KWONG MIU</v>
          </cell>
        </row>
        <row r="24">
          <cell r="C24" t="str">
            <v>Chestnut Gelding (IRE)</v>
          </cell>
          <cell r="D24" t="str">
            <v>Footstepsinthesand - Beautiful Dancer ( by Danehill Dancer )</v>
          </cell>
          <cell r="E24" t="str">
            <v>KWOK C H LESTER</v>
          </cell>
        </row>
        <row r="25">
          <cell r="C25" t="str">
            <v>Bay Gelding (AUS)</v>
          </cell>
          <cell r="D25" t="str">
            <v>Hinchinbrook - Issy Rose ( by Magic Albert )</v>
          </cell>
          <cell r="E25" t="str">
            <v>LAU SAK HONG PHILIP</v>
          </cell>
        </row>
        <row r="26">
          <cell r="C26" t="str">
            <v>Withdrawn</v>
          </cell>
        </row>
        <row r="27">
          <cell r="C27" t="str">
            <v>Bay Gelding (AUS)</v>
          </cell>
          <cell r="D27" t="str">
            <v>Mossman - Winning Belle ( by Zabeel )</v>
          </cell>
          <cell r="E27" t="str">
            <v>MERRY GANG SYNDICATE</v>
          </cell>
        </row>
        <row r="28">
          <cell r="C28" t="str">
            <v>Withdrawn</v>
          </cell>
        </row>
        <row r="29">
          <cell r="C29" t="str">
            <v>Bay Gelding (NZ)</v>
          </cell>
          <cell r="D29" t="str">
            <v>Tavistock - Shaheen ( by Zabeel )</v>
          </cell>
          <cell r="E29" t="str">
            <v>LEUNG MAN WEI</v>
          </cell>
        </row>
        <row r="30">
          <cell r="C30" t="str">
            <v>Bay Gelding (GB)</v>
          </cell>
          <cell r="D30" t="str">
            <v>Zebedee - Brazilian Style ( by Exit To Nowhere )</v>
          </cell>
          <cell r="E30" t="str">
            <v>TSOI MAU TANG BRUCE</v>
          </cell>
        </row>
        <row r="31">
          <cell r="C31" t="str">
            <v>Withdrawn</v>
          </cell>
        </row>
        <row r="32">
          <cell r="C32" t="str">
            <v>Chestnut Gelding (IRE)</v>
          </cell>
          <cell r="D32" t="str">
            <v>Dandy Man - Park Twilight ( by Bertolini )</v>
          </cell>
          <cell r="E32" t="str">
            <v>SHIH JAR YI JOHNNY</v>
          </cell>
        </row>
        <row r="33">
          <cell r="C33" t="str">
            <v>Bay Gelding (IRE)</v>
          </cell>
          <cell r="D33" t="str">
            <v>Holy Roman Emperor - Ashtaroute ( by Holy Bull )</v>
          </cell>
          <cell r="E33" t="str">
            <v>BACK ROOM BOYS SYNDICATE</v>
          </cell>
        </row>
        <row r="34">
          <cell r="C34" t="str">
            <v>Withdrawn</v>
          </cell>
        </row>
        <row r="35">
          <cell r="C35" t="str">
            <v>Withdrawn</v>
          </cell>
        </row>
      </sheetData>
      <sheetData sheetId="4"/>
      <sheetData sheetId="5">
        <row r="16">
          <cell r="I16">
            <v>4500000</v>
          </cell>
        </row>
      </sheetData>
      <sheetData sheetId="6">
        <row r="16">
          <cell r="I16">
            <v>6000000</v>
          </cell>
        </row>
      </sheetData>
      <sheetData sheetId="7">
        <row r="16">
          <cell r="I16">
            <v>3500000</v>
          </cell>
        </row>
      </sheetData>
      <sheetData sheetId="8">
        <row r="16">
          <cell r="I16">
            <v>4000000</v>
          </cell>
        </row>
      </sheetData>
      <sheetData sheetId="9">
        <row r="16">
          <cell r="I16">
            <v>1700000</v>
          </cell>
        </row>
      </sheetData>
      <sheetData sheetId="10">
        <row r="16">
          <cell r="I16">
            <v>6000000</v>
          </cell>
        </row>
      </sheetData>
      <sheetData sheetId="11">
        <row r="16">
          <cell r="I16">
            <v>4200000</v>
          </cell>
        </row>
      </sheetData>
      <sheetData sheetId="12">
        <row r="16">
          <cell r="I16">
            <v>7200000</v>
          </cell>
        </row>
      </sheetData>
      <sheetData sheetId="13">
        <row r="16">
          <cell r="I16">
            <v>4000000</v>
          </cell>
        </row>
      </sheetData>
      <sheetData sheetId="14">
        <row r="16">
          <cell r="I16">
            <v>4500000</v>
          </cell>
        </row>
      </sheetData>
      <sheetData sheetId="15"/>
      <sheetData sheetId="16">
        <row r="16">
          <cell r="I16">
            <v>3500000</v>
          </cell>
        </row>
      </sheetData>
      <sheetData sheetId="17"/>
      <sheetData sheetId="18">
        <row r="16">
          <cell r="I16">
            <v>6500000</v>
          </cell>
        </row>
      </sheetData>
      <sheetData sheetId="19">
        <row r="16">
          <cell r="I16">
            <v>1500000</v>
          </cell>
        </row>
      </sheetData>
      <sheetData sheetId="20">
        <row r="16">
          <cell r="I16">
            <v>5000000</v>
          </cell>
        </row>
      </sheetData>
      <sheetData sheetId="21"/>
      <sheetData sheetId="22">
        <row r="16">
          <cell r="I16">
            <v>3400000</v>
          </cell>
        </row>
      </sheetData>
      <sheetData sheetId="23"/>
      <sheetData sheetId="24">
        <row r="16">
          <cell r="I16">
            <v>1700000</v>
          </cell>
        </row>
      </sheetData>
      <sheetData sheetId="25">
        <row r="16">
          <cell r="I16">
            <v>4000000</v>
          </cell>
        </row>
      </sheetData>
      <sheetData sheetId="26"/>
      <sheetData sheetId="27">
        <row r="16">
          <cell r="I16">
            <v>1400000</v>
          </cell>
        </row>
      </sheetData>
      <sheetData sheetId="28">
        <row r="16">
          <cell r="I16">
            <v>1700000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topLeftCell="A25" zoomScale="40" zoomScaleNormal="40" workbookViewId="0">
      <selection activeCell="C26" sqref="C26"/>
    </sheetView>
  </sheetViews>
  <sheetFormatPr defaultRowHeight="12.75" x14ac:dyDescent="0.2"/>
  <cols>
    <col min="1" max="1" width="9.140625" style="1"/>
    <col min="2" max="2" width="13.7109375" style="1" customWidth="1"/>
    <col min="3" max="3" width="67" style="1" customWidth="1"/>
    <col min="4" max="4" width="123.140625" style="1" customWidth="1"/>
    <col min="5" max="5" width="83.7109375" style="1" customWidth="1"/>
    <col min="6" max="11" width="34.28515625" style="1" customWidth="1"/>
    <col min="12" max="12" width="9.140625" style="1"/>
    <col min="13" max="13" width="10.28515625" style="1" bestFit="1" customWidth="1"/>
    <col min="14" max="16384" width="9.140625" style="1"/>
  </cols>
  <sheetData>
    <row r="1" spans="1:11" ht="26.25" customHeight="1" x14ac:dyDescent="0.2"/>
    <row r="2" spans="1:11" ht="32.25" customHeight="1" x14ac:dyDescent="0.6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 ht="37.5" x14ac:dyDescent="0.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1:11" ht="30" x14ac:dyDescent="0.4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</row>
    <row r="5" spans="1:11" ht="30" x14ac:dyDescent="0.4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</row>
    <row r="6" spans="1:11" ht="30" x14ac:dyDescent="0.4"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0" x14ac:dyDescent="0.4"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7" customHeight="1" x14ac:dyDescent="0.2"/>
    <row r="9" spans="1:11" s="6" customFormat="1" ht="60" customHeight="1" thickBot="1" x14ac:dyDescent="0.25"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</row>
    <row r="10" spans="1:11" s="17" customFormat="1" ht="60" customHeight="1" thickBot="1" x14ac:dyDescent="0.25">
      <c r="A10" s="8" t="s">
        <v>14</v>
      </c>
      <c r="B10" s="9">
        <v>1</v>
      </c>
      <c r="C10" s="10" t="str">
        <f>'[1]summary2020 (July)'!C7</f>
        <v>Bay Gelding (SAF)</v>
      </c>
      <c r="D10" s="11" t="str">
        <f>'[1]summary2020 (July)'!D7</f>
        <v>Silvano - Happy Ever After ( by National Assembly )</v>
      </c>
      <c r="E10" s="12" t="str">
        <f>'[1]summary2020 (July)'!E7</f>
        <v>SHI LOP TAK ALLEN</v>
      </c>
      <c r="F10" s="13">
        <f>'[1]lot-1'!I16</f>
        <v>4500000</v>
      </c>
      <c r="G10" s="14">
        <f t="shared" ref="G10:G19" si="0">F10/$G$54</f>
        <v>580622.6855734617</v>
      </c>
      <c r="H10" s="15">
        <f t="shared" ref="H10:H19" si="1">F10/$H$54</f>
        <v>838316.66014642606</v>
      </c>
      <c r="I10" s="15">
        <f t="shared" ref="I10:I19" si="2">F10/$I$54</f>
        <v>465949.44966192776</v>
      </c>
      <c r="J10" s="15">
        <f t="shared" ref="J10:J19" si="3">F10/$J$54</f>
        <v>891406.83808090026</v>
      </c>
      <c r="K10" s="16">
        <f t="shared" ref="K10:K19" si="4">F10/$K$54</f>
        <v>516398.52195267496</v>
      </c>
    </row>
    <row r="11" spans="1:11" s="17" customFormat="1" ht="60" customHeight="1" thickBot="1" x14ac:dyDescent="0.25">
      <c r="A11" s="18"/>
      <c r="B11" s="19">
        <v>2</v>
      </c>
      <c r="C11" s="10" t="str">
        <f>'[1]summary2020 (July)'!C8</f>
        <v>Chestnut Gelding (NZ)</v>
      </c>
      <c r="D11" s="11" t="str">
        <f>'[1]summary2020 (July)'!D8</f>
        <v>Per Incanto - Fleur de Lune ( by Stravinsky )</v>
      </c>
      <c r="E11" s="12" t="str">
        <f>'[1]summary2020 (July)'!E8</f>
        <v>PALLUZZI ALESSANDRO</v>
      </c>
      <c r="F11" s="13">
        <f>'[1]lot-2'!I16</f>
        <v>6000000</v>
      </c>
      <c r="G11" s="14">
        <f t="shared" si="0"/>
        <v>774163.58076461556</v>
      </c>
      <c r="H11" s="15">
        <f t="shared" si="1"/>
        <v>1117755.5468619014</v>
      </c>
      <c r="I11" s="15">
        <f t="shared" si="2"/>
        <v>621265.93288257043</v>
      </c>
      <c r="J11" s="15">
        <f t="shared" si="3"/>
        <v>1188542.4507745337</v>
      </c>
      <c r="K11" s="16">
        <f t="shared" si="4"/>
        <v>688531.36260356661</v>
      </c>
    </row>
    <row r="12" spans="1:11" s="17" customFormat="1" ht="60" customHeight="1" thickBot="1" x14ac:dyDescent="0.25">
      <c r="A12" s="18"/>
      <c r="B12" s="19">
        <v>3</v>
      </c>
      <c r="C12" s="10" t="str">
        <f>'[1]summary2020 (July)'!C9</f>
        <v>Bay Gelding (IRE)</v>
      </c>
      <c r="D12" s="11" t="str">
        <f>'[1]summary2020 (July)'!D9</f>
        <v>Holy Roman Emperor - Icebreaking ( by Elusive City )</v>
      </c>
      <c r="E12" s="12" t="str">
        <f>'[1]summary2020 (July)'!E9</f>
        <v>FU KOR KUEN PATRICK</v>
      </c>
      <c r="F12" s="13">
        <f>'[1]lot-3'!I16</f>
        <v>3500000</v>
      </c>
      <c r="G12" s="14">
        <f t="shared" si="0"/>
        <v>451595.42211269238</v>
      </c>
      <c r="H12" s="15">
        <f t="shared" si="1"/>
        <v>652024.06900277582</v>
      </c>
      <c r="I12" s="15">
        <f t="shared" si="2"/>
        <v>362405.12751483271</v>
      </c>
      <c r="J12" s="15">
        <f t="shared" si="3"/>
        <v>693316.42961847794</v>
      </c>
      <c r="K12" s="16">
        <f t="shared" si="4"/>
        <v>401643.29485208052</v>
      </c>
    </row>
    <row r="13" spans="1:11" s="17" customFormat="1" ht="60" customHeight="1" thickBot="1" x14ac:dyDescent="0.25">
      <c r="A13" s="18"/>
      <c r="B13" s="19">
        <v>4</v>
      </c>
      <c r="C13" s="10" t="str">
        <f>'[1]summary2020 (July)'!C10</f>
        <v>Bay Gelding (NZ)</v>
      </c>
      <c r="D13" s="11" t="str">
        <f>'[1]summary2020 (July)'!D10</f>
        <v>Charm Spirit - Key to Success ( by Thorn Park )</v>
      </c>
      <c r="E13" s="12" t="str">
        <f>'[1]summary2020 (July)'!E10</f>
        <v>GUI SHENGYUE</v>
      </c>
      <c r="F13" s="13">
        <f>'[1]lot-4'!I16</f>
        <v>4000000</v>
      </c>
      <c r="G13" s="14">
        <f t="shared" si="0"/>
        <v>516109.05384307704</v>
      </c>
      <c r="H13" s="15">
        <f t="shared" si="1"/>
        <v>745170.36457460094</v>
      </c>
      <c r="I13" s="15">
        <f t="shared" si="2"/>
        <v>414177.28858838027</v>
      </c>
      <c r="J13" s="15">
        <f t="shared" si="3"/>
        <v>792361.63384968904</v>
      </c>
      <c r="K13" s="16">
        <f t="shared" si="4"/>
        <v>459020.90840237774</v>
      </c>
    </row>
    <row r="14" spans="1:11" s="17" customFormat="1" ht="60" customHeight="1" thickBot="1" x14ac:dyDescent="0.25">
      <c r="A14" s="18"/>
      <c r="B14" s="19">
        <v>5</v>
      </c>
      <c r="C14" s="10" t="str">
        <f>'[1]summary2020 (July)'!C11</f>
        <v>Bay Gelding (SAF)</v>
      </c>
      <c r="D14" s="11" t="str">
        <f>'[1]summary2020 (July)'!D11</f>
        <v>Captain Al - Valor Red ( by Western Winter )</v>
      </c>
      <c r="E14" s="12" t="str">
        <f>'[1]summary2020 (July)'!E11</f>
        <v>IJDH SYNDICATE</v>
      </c>
      <c r="F14" s="13">
        <f>'[1]lot-5'!I16</f>
        <v>1700000</v>
      </c>
      <c r="G14" s="14">
        <f t="shared" si="0"/>
        <v>219346.34788330772</v>
      </c>
      <c r="H14" s="15">
        <f t="shared" si="1"/>
        <v>316697.40494420537</v>
      </c>
      <c r="I14" s="15">
        <f t="shared" si="2"/>
        <v>176025.34765006159</v>
      </c>
      <c r="J14" s="15">
        <f t="shared" si="3"/>
        <v>336753.69438611786</v>
      </c>
      <c r="K14" s="16">
        <f t="shared" si="4"/>
        <v>195083.88607101052</v>
      </c>
    </row>
    <row r="15" spans="1:11" s="17" customFormat="1" ht="60" customHeight="1" thickBot="1" x14ac:dyDescent="0.25">
      <c r="A15" s="18"/>
      <c r="B15" s="19">
        <v>6</v>
      </c>
      <c r="C15" s="10" t="str">
        <f>'[1]summary2020 (July)'!C12</f>
        <v>Bay Gelding (NZ)</v>
      </c>
      <c r="D15" s="11" t="str">
        <f>'[1]summary2020 (July)'!D12</f>
        <v>Savabeel - Eudora ( by Pins )</v>
      </c>
      <c r="E15" s="12" t="str">
        <f>'[1]summary2020 (July)'!E12</f>
        <v>SEVEN HEROES SYNDICATE</v>
      </c>
      <c r="F15" s="13">
        <f>'[1]lot-6'!I16</f>
        <v>6000000</v>
      </c>
      <c r="G15" s="14">
        <f t="shared" si="0"/>
        <v>774163.58076461556</v>
      </c>
      <c r="H15" s="15">
        <f t="shared" si="1"/>
        <v>1117755.5468619014</v>
      </c>
      <c r="I15" s="15">
        <f t="shared" si="2"/>
        <v>621265.93288257043</v>
      </c>
      <c r="J15" s="15">
        <f t="shared" si="3"/>
        <v>1188542.4507745337</v>
      </c>
      <c r="K15" s="16">
        <f t="shared" si="4"/>
        <v>688531.36260356661</v>
      </c>
    </row>
    <row r="16" spans="1:11" s="17" customFormat="1" ht="60" customHeight="1" thickBot="1" x14ac:dyDescent="0.25">
      <c r="A16" s="18"/>
      <c r="B16" s="19">
        <v>7</v>
      </c>
      <c r="C16" s="10" t="str">
        <f>'[1]summary2020 (July)'!C13</f>
        <v>Bay Gelding  (IRE)</v>
      </c>
      <c r="D16" s="11" t="str">
        <f>'[1]summary2020 (July)'!D13</f>
        <v>Exceed And Excel - Kitty Love ( by Kitten's Joy )</v>
      </c>
      <c r="E16" s="12" t="str">
        <f>'[1]summary2020 (July)'!E13</f>
        <v>LEE LAI MAN LILLIAN</v>
      </c>
      <c r="F16" s="13">
        <f>'[1]lot-7'!I16</f>
        <v>4200000</v>
      </c>
      <c r="G16" s="14">
        <f t="shared" si="0"/>
        <v>541914.5065352309</v>
      </c>
      <c r="H16" s="15">
        <f t="shared" si="1"/>
        <v>782428.88280333101</v>
      </c>
      <c r="I16" s="15">
        <f t="shared" si="2"/>
        <v>434886.15301779925</v>
      </c>
      <c r="J16" s="15">
        <f t="shared" si="3"/>
        <v>831979.71554217348</v>
      </c>
      <c r="K16" s="16">
        <f t="shared" si="4"/>
        <v>481971.95382249664</v>
      </c>
    </row>
    <row r="17" spans="1:11" s="17" customFormat="1" ht="60" customHeight="1" thickBot="1" x14ac:dyDescent="0.25">
      <c r="A17" s="18"/>
      <c r="B17" s="19">
        <v>8</v>
      </c>
      <c r="C17" s="10" t="str">
        <f>'[1]summary2020 (July)'!C14</f>
        <v>Bay Gelding  (AUS)</v>
      </c>
      <c r="D17" s="11" t="str">
        <f>'[1]summary2020 (July)'!D14</f>
        <v>I Am Invincible - Utopia ( by High Chaparral )</v>
      </c>
      <c r="E17" s="12" t="str">
        <f>'[1]summary2020 (July)'!E14</f>
        <v>SZE-TO KIN SUN</v>
      </c>
      <c r="F17" s="13">
        <f>'[1]lot-8'!I16</f>
        <v>7200000</v>
      </c>
      <c r="G17" s="14">
        <f t="shared" si="0"/>
        <v>928996.29691753862</v>
      </c>
      <c r="H17" s="15">
        <f t="shared" si="1"/>
        <v>1341306.6562342816</v>
      </c>
      <c r="I17" s="15">
        <f t="shared" si="2"/>
        <v>745519.11945908447</v>
      </c>
      <c r="J17" s="15">
        <f t="shared" si="3"/>
        <v>1426250.9409294403</v>
      </c>
      <c r="K17" s="16">
        <f t="shared" si="4"/>
        <v>826237.63512427988</v>
      </c>
    </row>
    <row r="18" spans="1:11" s="17" customFormat="1" ht="60" customHeight="1" thickBot="1" x14ac:dyDescent="0.25">
      <c r="A18" s="18"/>
      <c r="B18" s="19">
        <v>9</v>
      </c>
      <c r="C18" s="10" t="str">
        <f>'[1]summary2020 (July)'!C15</f>
        <v>Bay Gelding  (GB)</v>
      </c>
      <c r="D18" s="11" t="str">
        <f>'[1]summary2020 (July)'!D15</f>
        <v>Zoffany - Bahia Breeze ( by Mister Baileys )</v>
      </c>
      <c r="E18" s="12" t="str">
        <f>'[1]summary2020 (July)'!E15</f>
        <v>WINNING SMILES SYNDICATE</v>
      </c>
      <c r="F18" s="13">
        <f>'[1]lot-9'!I16</f>
        <v>4000000</v>
      </c>
      <c r="G18" s="14">
        <f t="shared" si="0"/>
        <v>516109.05384307704</v>
      </c>
      <c r="H18" s="15">
        <f t="shared" si="1"/>
        <v>745170.36457460094</v>
      </c>
      <c r="I18" s="15">
        <f t="shared" si="2"/>
        <v>414177.28858838027</v>
      </c>
      <c r="J18" s="15">
        <f t="shared" si="3"/>
        <v>792361.63384968904</v>
      </c>
      <c r="K18" s="16">
        <f t="shared" si="4"/>
        <v>459020.90840237774</v>
      </c>
    </row>
    <row r="19" spans="1:11" s="17" customFormat="1" ht="60" customHeight="1" thickBot="1" x14ac:dyDescent="0.25">
      <c r="A19" s="18"/>
      <c r="B19" s="19">
        <v>10</v>
      </c>
      <c r="C19" s="10" t="str">
        <f>'[1]summary2020 (July)'!C16</f>
        <v>Bay Gelding (AUS)</v>
      </c>
      <c r="D19" s="11" t="str">
        <f>'[1]summary2020 (July)'!D16</f>
        <v>Snitzel - Miss Sharapova ( by Ustinov )</v>
      </c>
      <c r="E19" s="12" t="str">
        <f>'[1]summary2020 (July)'!E16</f>
        <v>SO WING KEUNG</v>
      </c>
      <c r="F19" s="13">
        <f>'[1]lot-10'!I16</f>
        <v>4500000</v>
      </c>
      <c r="G19" s="14">
        <f t="shared" si="0"/>
        <v>580622.6855734617</v>
      </c>
      <c r="H19" s="15">
        <f t="shared" si="1"/>
        <v>838316.66014642606</v>
      </c>
      <c r="I19" s="15">
        <f t="shared" si="2"/>
        <v>465949.44966192776</v>
      </c>
      <c r="J19" s="15">
        <f t="shared" si="3"/>
        <v>891406.83808090026</v>
      </c>
      <c r="K19" s="16">
        <f t="shared" si="4"/>
        <v>516398.52195267496</v>
      </c>
    </row>
    <row r="20" spans="1:11" s="17" customFormat="1" ht="60" customHeight="1" thickBot="1" x14ac:dyDescent="0.25">
      <c r="A20" s="18"/>
      <c r="B20" s="19">
        <v>11</v>
      </c>
      <c r="C20" s="20" t="str">
        <f>'[1]summary2020 (July)'!C17</f>
        <v>Withdrawn</v>
      </c>
      <c r="D20" s="21"/>
      <c r="E20" s="21"/>
      <c r="F20" s="21"/>
      <c r="G20" s="21"/>
      <c r="H20" s="21"/>
      <c r="I20" s="21"/>
      <c r="J20" s="21"/>
      <c r="K20" s="22"/>
    </row>
    <row r="21" spans="1:11" s="17" customFormat="1" ht="60" customHeight="1" thickBot="1" x14ac:dyDescent="0.25">
      <c r="A21" s="18"/>
      <c r="B21" s="19">
        <v>12</v>
      </c>
      <c r="C21" s="10" t="str">
        <f>'[1]summary2020 (July)'!C18</f>
        <v>Bay Gelding (AUS)</v>
      </c>
      <c r="D21" s="11" t="str">
        <f>'[1]summary2020 (July)'!D18</f>
        <v>Fastnet Rock - Satin Robes ( by Ne Coupez Pas )</v>
      </c>
      <c r="E21" s="12" t="str">
        <f>'[1]summary2020 (July)'!E18</f>
        <v>NG WING KWONG ERIC</v>
      </c>
      <c r="F21" s="13">
        <f>'[1]lot-12'!I16</f>
        <v>3500000</v>
      </c>
      <c r="G21" s="14">
        <f>F21/$G$54</f>
        <v>451595.42211269238</v>
      </c>
      <c r="H21" s="15">
        <f>F21/$H$54</f>
        <v>652024.06900277582</v>
      </c>
      <c r="I21" s="15">
        <f>F21/$I$54</f>
        <v>362405.12751483271</v>
      </c>
      <c r="J21" s="15">
        <f>F21/$J$54</f>
        <v>693316.42961847794</v>
      </c>
      <c r="K21" s="16">
        <f>F21/$K$54</f>
        <v>401643.29485208052</v>
      </c>
    </row>
    <row r="22" spans="1:11" s="17" customFormat="1" ht="60" customHeight="1" thickBot="1" x14ac:dyDescent="0.25">
      <c r="A22" s="18"/>
      <c r="B22" s="19">
        <v>13</v>
      </c>
      <c r="C22" s="20" t="str">
        <f>'[1]summary2020 (July)'!C19</f>
        <v>Withdrawn</v>
      </c>
      <c r="D22" s="21"/>
      <c r="E22" s="21"/>
      <c r="F22" s="21"/>
      <c r="G22" s="21"/>
      <c r="H22" s="21"/>
      <c r="I22" s="21"/>
      <c r="J22" s="21"/>
      <c r="K22" s="22"/>
    </row>
    <row r="23" spans="1:11" s="17" customFormat="1" ht="60" customHeight="1" thickBot="1" x14ac:dyDescent="0.25">
      <c r="A23" s="23"/>
      <c r="B23" s="24">
        <v>14</v>
      </c>
      <c r="C23" s="25" t="str">
        <f>'[1]summary2020 (July)'!C20</f>
        <v>Bay Gelding (AUS)</v>
      </c>
      <c r="D23" s="26" t="str">
        <f>'[1]summary2020 (July)'!D20</f>
        <v>Zoustar - Baroness Gabriella ( by Kempinsky )</v>
      </c>
      <c r="E23" s="27" t="str">
        <f>'[1]summary2020 (July)'!E20</f>
        <v>WONG KWONG MIU</v>
      </c>
      <c r="F23" s="28">
        <f>'[1]lot-14'!I16</f>
        <v>6500000</v>
      </c>
      <c r="G23" s="29">
        <f>F23/$G$54</f>
        <v>838677.21249500022</v>
      </c>
      <c r="H23" s="30">
        <f>F23/$H$54</f>
        <v>1210901.8424337264</v>
      </c>
      <c r="I23" s="30">
        <f>F23/$I$54</f>
        <v>673038.09395611787</v>
      </c>
      <c r="J23" s="30">
        <f>F23/$J$54</f>
        <v>1287587.6550057447</v>
      </c>
      <c r="K23" s="31">
        <f>F23/$K$54</f>
        <v>745908.97615386383</v>
      </c>
    </row>
    <row r="24" spans="1:11" s="17" customFormat="1" ht="27.75" customHeight="1" x14ac:dyDescent="0.2">
      <c r="B24" s="32"/>
      <c r="C24" s="33"/>
      <c r="D24" s="34"/>
      <c r="E24" s="33"/>
      <c r="F24" s="35"/>
      <c r="G24" s="36"/>
      <c r="H24" s="36"/>
      <c r="I24" s="36"/>
      <c r="J24" s="36"/>
      <c r="K24" s="36"/>
    </row>
    <row r="25" spans="1:11" s="17" customFormat="1" ht="60" customHeight="1" x14ac:dyDescent="0.45">
      <c r="B25" s="32"/>
      <c r="C25" s="33"/>
      <c r="D25" s="34"/>
      <c r="E25" s="37" t="s">
        <v>15</v>
      </c>
      <c r="F25" s="38">
        <f>SUM(F10:F23)</f>
        <v>55600000</v>
      </c>
      <c r="G25" s="38">
        <f t="shared" ref="G25:K25" si="5">SUM(G10:G23)</f>
        <v>7173915.8484187704</v>
      </c>
      <c r="H25" s="38">
        <f t="shared" si="5"/>
        <v>10357868.067586953</v>
      </c>
      <c r="I25" s="38">
        <f t="shared" si="5"/>
        <v>5757064.3113784846</v>
      </c>
      <c r="J25" s="38">
        <f t="shared" si="5"/>
        <v>11013826.710510679</v>
      </c>
      <c r="K25" s="38">
        <f t="shared" si="5"/>
        <v>6380390.6267930502</v>
      </c>
    </row>
    <row r="26" spans="1:11" s="17" customFormat="1" ht="60" customHeight="1" x14ac:dyDescent="0.45">
      <c r="B26" s="32"/>
      <c r="C26" s="33"/>
      <c r="D26" s="34"/>
      <c r="E26" s="37" t="s">
        <v>16</v>
      </c>
      <c r="F26" s="38">
        <f>AVERAGE(F10:F23)</f>
        <v>4633333.333333333</v>
      </c>
      <c r="G26" s="38">
        <f t="shared" ref="G26:K26" si="6">AVERAGE(G10:G23)</f>
        <v>597826.3207015642</v>
      </c>
      <c r="H26" s="38">
        <f t="shared" si="6"/>
        <v>863155.67229891277</v>
      </c>
      <c r="I26" s="38">
        <f t="shared" si="6"/>
        <v>479755.35928154038</v>
      </c>
      <c r="J26" s="38">
        <f t="shared" si="6"/>
        <v>917818.89254255651</v>
      </c>
      <c r="K26" s="38">
        <f t="shared" si="6"/>
        <v>531699.21889942081</v>
      </c>
    </row>
    <row r="27" spans="1:11" s="17" customFormat="1" ht="60" customHeight="1" x14ac:dyDescent="0.45">
      <c r="B27" s="32"/>
      <c r="C27" s="33"/>
      <c r="D27" s="34"/>
      <c r="E27" s="37" t="s">
        <v>17</v>
      </c>
      <c r="F27" s="38">
        <f>MEDIAN(F10:F23)</f>
        <v>4350000</v>
      </c>
      <c r="G27" s="38">
        <f t="shared" ref="G27:K27" si="7">MEDIAN(G10:G23)</f>
        <v>561268.5960543463</v>
      </c>
      <c r="H27" s="38">
        <f t="shared" si="7"/>
        <v>810372.77147487854</v>
      </c>
      <c r="I27" s="38">
        <f t="shared" si="7"/>
        <v>450417.80133986351</v>
      </c>
      <c r="J27" s="38">
        <f t="shared" si="7"/>
        <v>861693.27681153687</v>
      </c>
      <c r="K27" s="38">
        <f t="shared" si="7"/>
        <v>499185.23788758577</v>
      </c>
    </row>
    <row r="28" spans="1:11" s="17" customFormat="1" ht="27.75" customHeight="1" thickBot="1" x14ac:dyDescent="0.25">
      <c r="B28" s="32"/>
      <c r="C28" s="33"/>
      <c r="D28" s="34"/>
      <c r="E28" s="33"/>
      <c r="F28" s="35"/>
      <c r="G28" s="36"/>
      <c r="H28" s="36"/>
      <c r="I28" s="36"/>
      <c r="J28" s="36"/>
      <c r="K28" s="36"/>
    </row>
    <row r="29" spans="1:11" s="17" customFormat="1" ht="60" customHeight="1" thickBot="1" x14ac:dyDescent="0.25">
      <c r="A29" s="8" t="s">
        <v>18</v>
      </c>
      <c r="B29" s="9">
        <v>15</v>
      </c>
      <c r="C29" s="10" t="str">
        <f>'[1]summary2020 (July)'!C24</f>
        <v>Chestnut Gelding (IRE)</v>
      </c>
      <c r="D29" s="11" t="str">
        <f>'[1]summary2020 (July)'!D24</f>
        <v>Footstepsinthesand - Beautiful Dancer ( by Danehill Dancer )</v>
      </c>
      <c r="E29" s="12" t="str">
        <f>'[1]summary2020 (July)'!E24</f>
        <v>KWOK C H LESTER</v>
      </c>
      <c r="F29" s="13">
        <f>'[1]lot-15'!I16</f>
        <v>1500000</v>
      </c>
      <c r="G29" s="14">
        <f>F29/$G$54</f>
        <v>193540.89519115389</v>
      </c>
      <c r="H29" s="15">
        <f>F29/$H$54</f>
        <v>279438.88671547535</v>
      </c>
      <c r="I29" s="15">
        <f>F29/$I$54</f>
        <v>155316.48322064261</v>
      </c>
      <c r="J29" s="15">
        <f>F29/$J$54</f>
        <v>297135.61269363342</v>
      </c>
      <c r="K29" s="16">
        <f>F29/$K$54</f>
        <v>172132.84065089165</v>
      </c>
    </row>
    <row r="30" spans="1:11" s="17" customFormat="1" ht="60" customHeight="1" thickBot="1" x14ac:dyDescent="0.25">
      <c r="A30" s="18"/>
      <c r="B30" s="19">
        <v>16</v>
      </c>
      <c r="C30" s="10" t="str">
        <f>'[1]summary2020 (July)'!C25</f>
        <v>Bay Gelding (AUS)</v>
      </c>
      <c r="D30" s="11" t="str">
        <f>'[1]summary2020 (July)'!D25</f>
        <v>Hinchinbrook - Issy Rose ( by Magic Albert )</v>
      </c>
      <c r="E30" s="12" t="str">
        <f>'[1]summary2020 (July)'!E25</f>
        <v>LAU SAK HONG PHILIP</v>
      </c>
      <c r="F30" s="13">
        <f>'[1]lot-16'!I16</f>
        <v>5000000</v>
      </c>
      <c r="G30" s="14">
        <f t="shared" ref="G30:G38" si="8">F30/$G$54</f>
        <v>645136.31730384624</v>
      </c>
      <c r="H30" s="15">
        <f t="shared" ref="H30:H38" si="9">F30/$H$54</f>
        <v>931462.95571825118</v>
      </c>
      <c r="I30" s="15">
        <f t="shared" ref="I30:I38" si="10">F30/$I$54</f>
        <v>517721.61073547532</v>
      </c>
      <c r="J30" s="15">
        <f t="shared" ref="J30:J38" si="11">F30/$J$54</f>
        <v>990452.04231211136</v>
      </c>
      <c r="K30" s="16">
        <f t="shared" ref="K30:K38" si="12">F30/$K$54</f>
        <v>573776.13550297217</v>
      </c>
    </row>
    <row r="31" spans="1:11" s="17" customFormat="1" ht="60" customHeight="1" thickBot="1" x14ac:dyDescent="0.25">
      <c r="A31" s="18"/>
      <c r="B31" s="19">
        <v>17</v>
      </c>
      <c r="C31" s="20" t="str">
        <f>'[1]summary2020 (July)'!C26</f>
        <v>Withdrawn</v>
      </c>
      <c r="D31" s="21"/>
      <c r="E31" s="21"/>
      <c r="F31" s="21"/>
      <c r="G31" s="21"/>
      <c r="H31" s="21"/>
      <c r="I31" s="21"/>
      <c r="J31" s="21"/>
      <c r="K31" s="22"/>
    </row>
    <row r="32" spans="1:11" s="17" customFormat="1" ht="60" customHeight="1" thickBot="1" x14ac:dyDescent="0.25">
      <c r="A32" s="18"/>
      <c r="B32" s="19">
        <v>18</v>
      </c>
      <c r="C32" s="10" t="str">
        <f>'[1]summary2020 (July)'!C27</f>
        <v>Bay Gelding (AUS)</v>
      </c>
      <c r="D32" s="11" t="str">
        <f>'[1]summary2020 (July)'!D27</f>
        <v>Mossman - Winning Belle ( by Zabeel )</v>
      </c>
      <c r="E32" s="12" t="str">
        <f>'[1]summary2020 (July)'!E27</f>
        <v>MERRY GANG SYNDICATE</v>
      </c>
      <c r="F32" s="13">
        <f>'[1]lot-18'!I16</f>
        <v>3400000</v>
      </c>
      <c r="G32" s="14">
        <f t="shared" si="8"/>
        <v>438692.69576661545</v>
      </c>
      <c r="H32" s="15">
        <f t="shared" si="9"/>
        <v>633394.80988841073</v>
      </c>
      <c r="I32" s="15">
        <f t="shared" si="10"/>
        <v>352050.69530012319</v>
      </c>
      <c r="J32" s="15">
        <f t="shared" si="11"/>
        <v>673507.38877223572</v>
      </c>
      <c r="K32" s="16">
        <f t="shared" si="12"/>
        <v>390167.77214202104</v>
      </c>
    </row>
    <row r="33" spans="1:11" s="17" customFormat="1" ht="60" customHeight="1" thickBot="1" x14ac:dyDescent="0.25">
      <c r="A33" s="18"/>
      <c r="B33" s="19">
        <v>19</v>
      </c>
      <c r="C33" s="20" t="str">
        <f>'[1]summary2020 (July)'!C28</f>
        <v>Withdrawn</v>
      </c>
      <c r="D33" s="21"/>
      <c r="E33" s="21"/>
      <c r="F33" s="21"/>
      <c r="G33" s="21"/>
      <c r="H33" s="21"/>
      <c r="I33" s="21"/>
      <c r="J33" s="21"/>
      <c r="K33" s="22"/>
    </row>
    <row r="34" spans="1:11" s="17" customFormat="1" ht="60" customHeight="1" thickBot="1" x14ac:dyDescent="0.25">
      <c r="A34" s="18"/>
      <c r="B34" s="19">
        <v>20</v>
      </c>
      <c r="C34" s="10" t="str">
        <f>'[1]summary2020 (July)'!C29</f>
        <v>Bay Gelding (NZ)</v>
      </c>
      <c r="D34" s="11" t="str">
        <f>'[1]summary2020 (July)'!D29</f>
        <v>Tavistock - Shaheen ( by Zabeel )</v>
      </c>
      <c r="E34" s="12" t="str">
        <f>'[1]summary2020 (July)'!E29</f>
        <v>LEUNG MAN WEI</v>
      </c>
      <c r="F34" s="13">
        <f>'[1]lot-20'!I16</f>
        <v>1700000</v>
      </c>
      <c r="G34" s="14">
        <f t="shared" si="8"/>
        <v>219346.34788330772</v>
      </c>
      <c r="H34" s="15">
        <f t="shared" si="9"/>
        <v>316697.40494420537</v>
      </c>
      <c r="I34" s="15">
        <f t="shared" si="10"/>
        <v>176025.34765006159</v>
      </c>
      <c r="J34" s="15">
        <f t="shared" si="11"/>
        <v>336753.69438611786</v>
      </c>
      <c r="K34" s="16">
        <f t="shared" si="12"/>
        <v>195083.88607101052</v>
      </c>
    </row>
    <row r="35" spans="1:11" s="17" customFormat="1" ht="60" customHeight="1" thickBot="1" x14ac:dyDescent="0.25">
      <c r="A35" s="18"/>
      <c r="B35" s="19">
        <v>21</v>
      </c>
      <c r="C35" s="10" t="str">
        <f>'[1]summary2020 (July)'!C30</f>
        <v>Bay Gelding (GB)</v>
      </c>
      <c r="D35" s="11" t="str">
        <f>'[1]summary2020 (July)'!D30</f>
        <v>Zebedee - Brazilian Style ( by Exit To Nowhere )</v>
      </c>
      <c r="E35" s="12" t="str">
        <f>'[1]summary2020 (July)'!E30</f>
        <v>TSOI MAU TANG BRUCE</v>
      </c>
      <c r="F35" s="13">
        <f>'[1]lot-21'!I16</f>
        <v>4000000</v>
      </c>
      <c r="G35" s="14">
        <f t="shared" si="8"/>
        <v>516109.05384307704</v>
      </c>
      <c r="H35" s="15">
        <f t="shared" si="9"/>
        <v>745170.36457460094</v>
      </c>
      <c r="I35" s="15">
        <f t="shared" si="10"/>
        <v>414177.28858838027</v>
      </c>
      <c r="J35" s="15">
        <f t="shared" si="11"/>
        <v>792361.63384968904</v>
      </c>
      <c r="K35" s="16">
        <f t="shared" si="12"/>
        <v>459020.90840237774</v>
      </c>
    </row>
    <row r="36" spans="1:11" s="17" customFormat="1" ht="60" customHeight="1" thickBot="1" x14ac:dyDescent="0.25">
      <c r="A36" s="18"/>
      <c r="B36" s="19">
        <v>22</v>
      </c>
      <c r="C36" s="20" t="str">
        <f>'[1]summary2020 (July)'!C31</f>
        <v>Withdrawn</v>
      </c>
      <c r="D36" s="21"/>
      <c r="E36" s="21"/>
      <c r="F36" s="21"/>
      <c r="G36" s="21"/>
      <c r="H36" s="21"/>
      <c r="I36" s="21"/>
      <c r="J36" s="21"/>
      <c r="K36" s="22"/>
    </row>
    <row r="37" spans="1:11" s="17" customFormat="1" ht="60" customHeight="1" thickBot="1" x14ac:dyDescent="0.25">
      <c r="A37" s="18"/>
      <c r="B37" s="19">
        <v>23</v>
      </c>
      <c r="C37" s="10" t="str">
        <f>'[1]summary2020 (July)'!C32</f>
        <v>Chestnut Gelding (IRE)</v>
      </c>
      <c r="D37" s="11" t="str">
        <f>'[1]summary2020 (July)'!D32</f>
        <v>Dandy Man - Park Twilight ( by Bertolini )</v>
      </c>
      <c r="E37" s="12" t="str">
        <f>'[1]summary2020 (July)'!E32</f>
        <v>SHIH JAR YI JOHNNY</v>
      </c>
      <c r="F37" s="13">
        <f>'[1]lot-23'!I16</f>
        <v>1400000</v>
      </c>
      <c r="G37" s="14">
        <f t="shared" si="8"/>
        <v>180638.16884507696</v>
      </c>
      <c r="H37" s="15">
        <f t="shared" si="9"/>
        <v>260809.62760111032</v>
      </c>
      <c r="I37" s="15">
        <f t="shared" si="10"/>
        <v>144962.05100593308</v>
      </c>
      <c r="J37" s="15">
        <f t="shared" si="11"/>
        <v>277326.5718473912</v>
      </c>
      <c r="K37" s="16">
        <f t="shared" si="12"/>
        <v>160657.3179408322</v>
      </c>
    </row>
    <row r="38" spans="1:11" s="17" customFormat="1" ht="60" customHeight="1" thickBot="1" x14ac:dyDescent="0.25">
      <c r="A38" s="18"/>
      <c r="B38" s="19">
        <v>24</v>
      </c>
      <c r="C38" s="10" t="str">
        <f>'[1]summary2020 (July)'!C33</f>
        <v>Bay Gelding (IRE)</v>
      </c>
      <c r="D38" s="11" t="str">
        <f>'[1]summary2020 (July)'!D33</f>
        <v>Holy Roman Emperor - Ashtaroute ( by Holy Bull )</v>
      </c>
      <c r="E38" s="12" t="str">
        <f>'[1]summary2020 (July)'!E33</f>
        <v>BACK ROOM BOYS SYNDICATE</v>
      </c>
      <c r="F38" s="13">
        <f>'[1]lot-24'!I16</f>
        <v>1700000</v>
      </c>
      <c r="G38" s="14">
        <f t="shared" si="8"/>
        <v>219346.34788330772</v>
      </c>
      <c r="H38" s="15">
        <f t="shared" si="9"/>
        <v>316697.40494420537</v>
      </c>
      <c r="I38" s="15">
        <f t="shared" si="10"/>
        <v>176025.34765006159</v>
      </c>
      <c r="J38" s="15">
        <f t="shared" si="11"/>
        <v>336753.69438611786</v>
      </c>
      <c r="K38" s="16">
        <f t="shared" si="12"/>
        <v>195083.88607101052</v>
      </c>
    </row>
    <row r="39" spans="1:11" s="17" customFormat="1" ht="60" customHeight="1" thickBot="1" x14ac:dyDescent="0.25">
      <c r="A39" s="18"/>
      <c r="B39" s="19">
        <v>25</v>
      </c>
      <c r="C39" s="20" t="str">
        <f>'[1]summary2020 (July)'!C34</f>
        <v>Withdrawn</v>
      </c>
      <c r="D39" s="21"/>
      <c r="E39" s="21"/>
      <c r="F39" s="21"/>
      <c r="G39" s="21"/>
      <c r="H39" s="21"/>
      <c r="I39" s="21"/>
      <c r="J39" s="21"/>
      <c r="K39" s="22"/>
    </row>
    <row r="40" spans="1:11" s="17" customFormat="1" ht="60" customHeight="1" thickBot="1" x14ac:dyDescent="0.25">
      <c r="A40" s="23"/>
      <c r="B40" s="24">
        <v>26</v>
      </c>
      <c r="C40" s="20" t="str">
        <f>'[1]summary2020 (July)'!C35</f>
        <v>Withdrawn</v>
      </c>
      <c r="D40" s="21"/>
      <c r="E40" s="21"/>
      <c r="F40" s="21"/>
      <c r="G40" s="21"/>
      <c r="H40" s="21"/>
      <c r="I40" s="21"/>
      <c r="J40" s="21"/>
      <c r="K40" s="22"/>
    </row>
    <row r="41" spans="1:11" s="17" customFormat="1" ht="27.75" customHeight="1" x14ac:dyDescent="0.2">
      <c r="B41" s="32"/>
      <c r="C41" s="39"/>
      <c r="D41" s="34"/>
      <c r="E41" s="33"/>
      <c r="F41" s="35"/>
      <c r="G41" s="36"/>
      <c r="H41" s="36"/>
      <c r="I41" s="36"/>
      <c r="J41" s="36"/>
      <c r="K41" s="36"/>
    </row>
    <row r="42" spans="1:11" s="17" customFormat="1" ht="60" customHeight="1" x14ac:dyDescent="0.45">
      <c r="B42" s="32"/>
      <c r="C42" s="39"/>
      <c r="D42" s="34"/>
      <c r="E42" s="37" t="s">
        <v>19</v>
      </c>
      <c r="F42" s="38">
        <f>SUM(F29:F40)</f>
        <v>18700000</v>
      </c>
      <c r="G42" s="38">
        <f t="shared" ref="G42:K42" si="13">SUM(G29:G40)</f>
        <v>2412809.8267163849</v>
      </c>
      <c r="H42" s="38">
        <f t="shared" si="13"/>
        <v>3483671.454386259</v>
      </c>
      <c r="I42" s="38">
        <f t="shared" si="13"/>
        <v>1936278.8241506775</v>
      </c>
      <c r="J42" s="38">
        <f t="shared" si="13"/>
        <v>3704290.6382472962</v>
      </c>
      <c r="K42" s="38">
        <f t="shared" si="13"/>
        <v>2145922.7467811159</v>
      </c>
    </row>
    <row r="43" spans="1:11" s="17" customFormat="1" ht="60" customHeight="1" x14ac:dyDescent="0.45">
      <c r="B43" s="32"/>
      <c r="C43" s="39"/>
      <c r="D43" s="34"/>
      <c r="E43" s="37" t="s">
        <v>20</v>
      </c>
      <c r="F43" s="38">
        <f>AVERAGE(F29:F40)</f>
        <v>2671428.5714285714</v>
      </c>
      <c r="G43" s="38">
        <f t="shared" ref="G43:K43" si="14">AVERAGE(G29:G40)</f>
        <v>344687.11810234067</v>
      </c>
      <c r="H43" s="38">
        <f t="shared" si="14"/>
        <v>497667.35062660842</v>
      </c>
      <c r="I43" s="38">
        <f t="shared" si="14"/>
        <v>276611.26059295394</v>
      </c>
      <c r="J43" s="38">
        <f t="shared" si="14"/>
        <v>529184.37689247087</v>
      </c>
      <c r="K43" s="38">
        <f t="shared" si="14"/>
        <v>306560.39239730226</v>
      </c>
    </row>
    <row r="44" spans="1:11" s="17" customFormat="1" ht="60" customHeight="1" x14ac:dyDescent="0.45">
      <c r="B44" s="32"/>
      <c r="C44" s="39"/>
      <c r="D44" s="34"/>
      <c r="E44" s="37" t="s">
        <v>21</v>
      </c>
      <c r="F44" s="38">
        <f>MEDIAN(F29:F40)</f>
        <v>1700000</v>
      </c>
      <c r="G44" s="38">
        <f t="shared" ref="G44:K44" si="15">MEDIAN(G29:G40)</f>
        <v>219346.34788330772</v>
      </c>
      <c r="H44" s="38">
        <f t="shared" si="15"/>
        <v>316697.40494420537</v>
      </c>
      <c r="I44" s="38">
        <f t="shared" si="15"/>
        <v>176025.34765006159</v>
      </c>
      <c r="J44" s="38">
        <f t="shared" si="15"/>
        <v>336753.69438611786</v>
      </c>
      <c r="K44" s="38">
        <f t="shared" si="15"/>
        <v>195083.88607101052</v>
      </c>
    </row>
    <row r="45" spans="1:11" ht="27.75" customHeight="1" x14ac:dyDescent="0.4">
      <c r="B45" s="40"/>
      <c r="C45" s="40"/>
      <c r="D45" s="40"/>
      <c r="E45" s="40"/>
      <c r="F45" s="41"/>
      <c r="G45" s="42"/>
      <c r="H45" s="42"/>
      <c r="I45" s="42"/>
      <c r="J45" s="42"/>
      <c r="K45" s="40"/>
    </row>
    <row r="46" spans="1:11" ht="60" customHeight="1" x14ac:dyDescent="0.5">
      <c r="B46" s="43"/>
      <c r="D46" s="44"/>
      <c r="E46" s="45" t="s">
        <v>22</v>
      </c>
      <c r="F46" s="46">
        <f>SUM(F10:F23,F29:F40)</f>
        <v>74300000</v>
      </c>
      <c r="G46" s="46">
        <f t="shared" ref="G46:K46" si="16">SUM(G10:G23,G29:G40)</f>
        <v>9586725.6751351561</v>
      </c>
      <c r="H46" s="46">
        <f t="shared" si="16"/>
        <v>13841539.521973213</v>
      </c>
      <c r="I46" s="46">
        <f t="shared" si="16"/>
        <v>7693343.1355291624</v>
      </c>
      <c r="J46" s="46">
        <f t="shared" si="16"/>
        <v>14718117.348757975</v>
      </c>
      <c r="K46" s="46">
        <f t="shared" si="16"/>
        <v>8526313.3735741675</v>
      </c>
    </row>
    <row r="47" spans="1:11" ht="60" customHeight="1" x14ac:dyDescent="0.5">
      <c r="B47" s="43"/>
      <c r="D47" s="44"/>
      <c r="E47" s="45" t="s">
        <v>23</v>
      </c>
      <c r="F47" s="46">
        <f>AVERAGE(F10:F23,F29:F40)</f>
        <v>3910526.3157894737</v>
      </c>
      <c r="G47" s="46">
        <f t="shared" ref="G47:K47" si="17">AVERAGE(G10:G23,G29:G40)</f>
        <v>504564.5092176398</v>
      </c>
      <c r="H47" s="46">
        <f t="shared" si="17"/>
        <v>728502.08010385337</v>
      </c>
      <c r="I47" s="46">
        <f t="shared" si="17"/>
        <v>404912.79660679802</v>
      </c>
      <c r="J47" s="46">
        <f t="shared" si="17"/>
        <v>774637.75519778812</v>
      </c>
      <c r="K47" s="46">
        <f t="shared" si="17"/>
        <v>448753.33545127197</v>
      </c>
    </row>
    <row r="48" spans="1:11" ht="60" customHeight="1" x14ac:dyDescent="0.5">
      <c r="B48" s="43"/>
      <c r="D48" s="44"/>
      <c r="E48" s="45" t="s">
        <v>24</v>
      </c>
      <c r="F48" s="46">
        <f>MEDIAN(F10:F23,F29:F40)</f>
        <v>4000000</v>
      </c>
      <c r="G48" s="46">
        <f t="shared" ref="G48:K48" si="18">MEDIAN(G10:G23,G29:G40)</f>
        <v>516109.05384307704</v>
      </c>
      <c r="H48" s="46">
        <f t="shared" si="18"/>
        <v>745170.36457460094</v>
      </c>
      <c r="I48" s="46">
        <f t="shared" si="18"/>
        <v>414177.28858838027</v>
      </c>
      <c r="J48" s="46">
        <f t="shared" si="18"/>
        <v>792361.63384968904</v>
      </c>
      <c r="K48" s="46">
        <f t="shared" si="18"/>
        <v>459020.90840237774</v>
      </c>
    </row>
    <row r="49" spans="2:11" ht="37.5" customHeight="1" x14ac:dyDescent="0.4">
      <c r="F49" s="47"/>
      <c r="G49" s="47"/>
      <c r="H49" s="47"/>
      <c r="I49" s="47"/>
      <c r="J49" s="47"/>
      <c r="K49" s="47"/>
    </row>
    <row r="50" spans="2:11" ht="45" customHeight="1" x14ac:dyDescent="0.45">
      <c r="B50" s="43"/>
      <c r="D50" s="44"/>
      <c r="E50" s="48" t="s">
        <v>25</v>
      </c>
      <c r="F50" s="49">
        <v>48800000</v>
      </c>
      <c r="G50" s="50">
        <v>6262833.6755646812</v>
      </c>
      <c r="H50" s="50">
        <v>8914870.2959444635</v>
      </c>
      <c r="I50" s="50">
        <v>4980608.2874055933</v>
      </c>
      <c r="J50" s="50">
        <v>9371999.2318033446</v>
      </c>
      <c r="K50" s="51">
        <v>5553026.8548020013</v>
      </c>
    </row>
    <row r="51" spans="2:11" ht="45" customHeight="1" x14ac:dyDescent="0.45">
      <c r="B51" s="52"/>
      <c r="C51" s="52"/>
      <c r="D51" s="52"/>
      <c r="E51" s="48" t="s">
        <v>26</v>
      </c>
      <c r="F51" s="49">
        <v>2440000</v>
      </c>
      <c r="G51" s="50">
        <v>313141.68377823406</v>
      </c>
      <c r="H51" s="50">
        <v>445743.51479722315</v>
      </c>
      <c r="I51" s="50">
        <v>249030.41437027967</v>
      </c>
      <c r="J51" s="50">
        <v>468599.96159016725</v>
      </c>
      <c r="K51" s="51">
        <v>277651.34274010005</v>
      </c>
    </row>
    <row r="52" spans="2:11" ht="45" customHeight="1" x14ac:dyDescent="0.45">
      <c r="B52" s="43"/>
      <c r="D52" s="44"/>
      <c r="E52" s="48" t="s">
        <v>27</v>
      </c>
      <c r="F52" s="49">
        <v>2300000</v>
      </c>
      <c r="G52" s="50">
        <v>295174.53798767965</v>
      </c>
      <c r="H52" s="50">
        <v>420168.06722689077</v>
      </c>
      <c r="I52" s="50">
        <v>234741.78403755868</v>
      </c>
      <c r="J52" s="50">
        <v>441713.07854810834</v>
      </c>
      <c r="K52" s="51">
        <v>261720.52799271734</v>
      </c>
    </row>
    <row r="53" spans="2:11" ht="45" customHeight="1" x14ac:dyDescent="0.45">
      <c r="B53" s="43"/>
      <c r="D53" s="44"/>
      <c r="E53" s="48"/>
      <c r="F53" s="49"/>
      <c r="G53" s="50"/>
      <c r="H53" s="50"/>
      <c r="I53" s="50"/>
      <c r="J53" s="50"/>
      <c r="K53" s="51"/>
    </row>
    <row r="54" spans="2:11" ht="60" customHeight="1" x14ac:dyDescent="0.45">
      <c r="B54" s="53" t="s">
        <v>28</v>
      </c>
      <c r="C54" s="53"/>
      <c r="D54" s="53"/>
      <c r="E54" s="54" t="s">
        <v>29</v>
      </c>
      <c r="F54" s="55">
        <v>1</v>
      </c>
      <c r="G54" s="55">
        <v>7.7503000000000002</v>
      </c>
      <c r="H54" s="55">
        <v>5.3678999999999997</v>
      </c>
      <c r="I54" s="55">
        <v>9.6577000000000002</v>
      </c>
      <c r="J54" s="55">
        <v>5.0481999999999996</v>
      </c>
      <c r="K54" s="55">
        <v>8.7141999999999999</v>
      </c>
    </row>
    <row r="56" spans="2:11" x14ac:dyDescent="0.2">
      <c r="F56" s="56"/>
    </row>
  </sheetData>
  <mergeCells count="14">
    <mergeCell ref="B54:D54"/>
    <mergeCell ref="A29:A40"/>
    <mergeCell ref="C31:K31"/>
    <mergeCell ref="C33:K33"/>
    <mergeCell ref="C36:K36"/>
    <mergeCell ref="C39:K39"/>
    <mergeCell ref="C40:K40"/>
    <mergeCell ref="B2:K2"/>
    <mergeCell ref="B3:K3"/>
    <mergeCell ref="B4:K4"/>
    <mergeCell ref="B5:K5"/>
    <mergeCell ref="A10:A23"/>
    <mergeCell ref="C20:K20"/>
    <mergeCell ref="C22:K22"/>
  </mergeCells>
  <printOptions horizontalCentered="1"/>
  <pageMargins left="3.937007874015748E-2" right="3.937007874015748E-2" top="0.35433070866141736" bottom="0.15748031496062992" header="0.11811023622047245" footer="0.11811023622047245"/>
  <pageSetup paperSize="9" scale="2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85725</xdr:colOff>
                <xdr:row>1</xdr:row>
                <xdr:rowOff>9525</xdr:rowOff>
              </from>
              <to>
                <xdr:col>3</xdr:col>
                <xdr:colOff>333375</xdr:colOff>
                <xdr:row>8</xdr:row>
                <xdr:rowOff>28575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sales-98-chinese-NO</vt:lpstr>
      <vt:lpstr>'sales-98-chinese-NO'!Print_Area</vt:lpstr>
    </vt:vector>
  </TitlesOfParts>
  <Company>The Hong Kong Jockey Club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Sia, Margarita H K</dc:creator>
  <cp:lastModifiedBy>Sia, Margarita H K</cp:lastModifiedBy>
  <cp:lastPrinted>2020-07-03T13:59:52Z</cp:lastPrinted>
  <dcterms:created xsi:type="dcterms:W3CDTF">2020-07-03T10:15:56Z</dcterms:created>
  <dcterms:modified xsi:type="dcterms:W3CDTF">2020-07-03T14:00:23Z</dcterms:modified>
</cp:coreProperties>
</file>